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60" windowHeight="7680" activeTab="0"/>
  </bookViews>
  <sheets>
    <sheet name="WSKAŹNIKI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<sst xmlns="http://schemas.openxmlformats.org/spreadsheetml/2006/main" count="97" uniqueCount="88">
  <si>
    <t>Załącznik nr 1</t>
  </si>
  <si>
    <t>strona 2</t>
  </si>
  <si>
    <t>Wyszczególnienie</t>
  </si>
  <si>
    <t xml:space="preserve">Wykonanie </t>
  </si>
  <si>
    <t>Plan po zmianach</t>
  </si>
  <si>
    <t>Prognoza na lata spłaty*</t>
  </si>
  <si>
    <t>Prognoza na lata spłaty</t>
  </si>
  <si>
    <t>2017 r.</t>
  </si>
  <si>
    <t>2018 r.</t>
  </si>
  <si>
    <t>2019 r.</t>
  </si>
  <si>
    <t>2020 r.</t>
  </si>
  <si>
    <t>2021 r.</t>
  </si>
  <si>
    <t>2022 r.</t>
  </si>
  <si>
    <t>2023 r.</t>
  </si>
  <si>
    <t>2024 r.</t>
  </si>
  <si>
    <t>2025 r.</t>
  </si>
  <si>
    <t>2026 r.</t>
  </si>
  <si>
    <t>2027 r.</t>
  </si>
  <si>
    <t>2028 r.</t>
  </si>
  <si>
    <t>2029 r.</t>
  </si>
  <si>
    <t>2030 r.</t>
  </si>
  <si>
    <t>I.</t>
  </si>
  <si>
    <t>Ogółem dochody, w tym:</t>
  </si>
  <si>
    <t>1.</t>
  </si>
  <si>
    <t>dochody bieżące</t>
  </si>
  <si>
    <t>2.</t>
  </si>
  <si>
    <t>dochody majątkowe, w tym:</t>
  </si>
  <si>
    <t>3.</t>
  </si>
  <si>
    <t>- dochody ze sprzedaży majątku</t>
  </si>
  <si>
    <t>II. Ogółem przychody, w tym:</t>
  </si>
  <si>
    <t>4.</t>
  </si>
  <si>
    <t>kredyty i pożyczki</t>
  </si>
  <si>
    <t>5.</t>
  </si>
  <si>
    <t>sprzedaż papierów wartościowych</t>
  </si>
  <si>
    <t>6.</t>
  </si>
  <si>
    <t>spłata pożyczek udzielonych</t>
  </si>
  <si>
    <t>7.</t>
  </si>
  <si>
    <t>nadwyżka budżetu</t>
  </si>
  <si>
    <t>8.</t>
  </si>
  <si>
    <t>wolne środki (art. 217ust.2 pkt 6 ufp)</t>
  </si>
  <si>
    <t>9.</t>
  </si>
  <si>
    <t>inne przychody</t>
  </si>
  <si>
    <t>III. Ogółem wydatki, w tym:</t>
  </si>
  <si>
    <t>10.</t>
  </si>
  <si>
    <t>wydatki bieżące, w tym:</t>
  </si>
  <si>
    <t>11.</t>
  </si>
  <si>
    <t>- potencjalne spłaty kwot wynikających z poręczeń oraz gwarancji</t>
  </si>
  <si>
    <t>12.</t>
  </si>
  <si>
    <t>- odsetki od kredytów i pożyczek - art. 89 ust.1 i art. 90 ufp</t>
  </si>
  <si>
    <t>13.</t>
  </si>
  <si>
    <t>- odsetki i dyskonto od wyemitowanych papierów wartościowych - art. 89 ust. 1 i art. 90 ufp</t>
  </si>
  <si>
    <t>14.</t>
  </si>
  <si>
    <t>wydatki majątkowe</t>
  </si>
  <si>
    <t>IV. Ogółem rozchody, w tym:</t>
  </si>
  <si>
    <t>15.</t>
  </si>
  <si>
    <t>raty spłat kredytów i pożyczek - art. 89 ust. 1 pkt 2-4 i art. 90 ufp</t>
  </si>
  <si>
    <t>16.</t>
  </si>
  <si>
    <t>wykup wyemitowanych papierów wartościowych  art. 89 ust. 1 pkt 2-4 i art. 90 ufp</t>
  </si>
  <si>
    <t>17.</t>
  </si>
  <si>
    <t xml:space="preserve">pozostałe rozchody </t>
  </si>
  <si>
    <t>V. Wynik operacyjny (I.1-III.10)</t>
  </si>
  <si>
    <t>VI. Wskaźnik pokrycia wydatków bieżących dochodami bieżącymi 
(I.1 : III.10)</t>
  </si>
  <si>
    <t>VII. Łączne raty spłat kredytów i pożyczek wraz z odsetkami, wykup papierów wartościowych wraz z odsetkami i dyskontem, potencjalne spłaty kwot poręczeń oraz gwarancji (art.169 ust. 1 ufp z 2005 r.) (11+12+13+15+16), w tym:</t>
  </si>
  <si>
    <t>18.</t>
  </si>
  <si>
    <t>spłata wnioskowanego kredytu lub pożyczki, wykup papierów wartościowych, z tego:</t>
  </si>
  <si>
    <t>19.</t>
  </si>
  <si>
    <t>- spłata rat kapitałowych</t>
  </si>
  <si>
    <t>20.</t>
  </si>
  <si>
    <t>- spłata odsetek</t>
  </si>
  <si>
    <t>XI. Dług jednostki samorzadu terytorialnego**, w tym:</t>
  </si>
  <si>
    <t>21.</t>
  </si>
  <si>
    <t>zobowiązania wymagalne</t>
  </si>
  <si>
    <t>XV. Zobowiązania związane z uczestnictwem w związku - 244 ufp</t>
  </si>
  <si>
    <t xml:space="preserve">XVI. Relacja z art. 243 ufp (lewa strona wzoru) </t>
  </si>
  <si>
    <t xml:space="preserve">XVII. Relacja z art. 243 ufp (prawa strona wzoru) </t>
  </si>
  <si>
    <t>XVIII. Sprawdzenie relacji ze wzoru z art. 243 ufp (XVI.&lt;=XVII. TAK lub NIE)</t>
  </si>
  <si>
    <t>* Prognoza powinna obejmować lata, w których nastąpi całkowita spłata wnioskowanego kredytu, pożyczki, wykupu papierów wartościowych.</t>
  </si>
  <si>
    <t>Podpis Skarbnika</t>
  </si>
  <si>
    <t xml:space="preserve">Podpis Wójta, Burmistrza, Prezydenta, Przewodniczącego Zarządu </t>
  </si>
  <si>
    <t>Miejscowość i data sporządzenia</t>
  </si>
  <si>
    <t>x</t>
  </si>
  <si>
    <t>31.12.2014 r.</t>
  </si>
  <si>
    <t>IX. Kwota wyłączeń na podstawie art. 243 ust. 3 ufp</t>
  </si>
  <si>
    <t>WSKAŹNIKI I RELACJE POZIOMU ZADŁUŻENIA - GMINA ZAWIDZ</t>
  </si>
  <si>
    <t>31.12.2015 r.</t>
  </si>
  <si>
    <t>strona 1</t>
  </si>
  <si>
    <t xml:space="preserve">** W wierszu XI (zgodnie z art. 11 ufp z 2005 r. i 72 ufp) w latach 2009-2010 należy wykazać faktyczny dług jst wynikający ze sprawozdań, a w 2011 r. i w latach następnych dług potencjalny. </t>
  </si>
  <si>
    <t>31.12.2016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</si>
</sst>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\ &quot;zł&quot;"/>
    <numFmt numFmtId="166" formatCode="#,##0.00\ _z_ł"/>
    <numFmt numFmtId="167" formatCode="#,##0.0000"/>
    <numFmt numFmtId="168" formatCode="[$-415]d\ mmmm\ yyyy"/>
    <numFmt numFmtId="169" formatCode="#,##0.000"/>
    <numFmt numFmtId="170" formatCode="#,##0.0\ _z_ł"/>
    <numFmt numFmtId="171" formatCode="#,##0\ _z_ł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26" borderId="1" applyNumberFormat="0" applyAlignment="0" applyProtection="0"/>
    <xf numFmtId="9" fontId="6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51">
      <alignment/>
      <protection/>
    </xf>
    <xf numFmtId="0" fontId="2" fillId="0" borderId="0" xfId="51" applyFont="1" applyAlignment="1" applyProtection="1">
      <alignment horizontal="right"/>
      <protection/>
    </xf>
    <xf numFmtId="0" fontId="2" fillId="0" borderId="0" xfId="51" applyAlignment="1" applyProtection="1">
      <alignment horizontal="right"/>
      <protection/>
    </xf>
    <xf numFmtId="0" fontId="3" fillId="0" borderId="0" xfId="51" applyFont="1" applyProtection="1">
      <alignment/>
      <protection/>
    </xf>
    <xf numFmtId="0" fontId="2" fillId="0" borderId="0" xfId="51" applyFont="1" applyAlignment="1" applyProtection="1">
      <alignment horizontal="left" vertical="center"/>
      <protection/>
    </xf>
    <xf numFmtId="0" fontId="4" fillId="0" borderId="0" xfId="51" applyFont="1" applyAlignment="1" applyProtection="1">
      <alignment horizontal="left" vertical="center"/>
      <protection/>
    </xf>
    <xf numFmtId="0" fontId="2" fillId="0" borderId="10" xfId="51" applyFont="1" applyBorder="1" applyAlignment="1" applyProtection="1">
      <alignment horizontal="left" vertical="center"/>
      <protection/>
    </xf>
    <xf numFmtId="0" fontId="2" fillId="0" borderId="0" xfId="51" applyFont="1" applyBorder="1" applyAlignment="1" applyProtection="1">
      <alignment horizontal="left" vertical="center"/>
      <protection/>
    </xf>
    <xf numFmtId="0" fontId="2" fillId="0" borderId="0" xfId="51" applyFont="1" applyBorder="1" applyAlignment="1" applyProtection="1">
      <alignment vertical="center"/>
      <protection/>
    </xf>
    <xf numFmtId="0" fontId="2" fillId="0" borderId="0" xfId="51" applyFill="1">
      <alignment/>
      <protection/>
    </xf>
    <xf numFmtId="0" fontId="2" fillId="0" borderId="0" xfId="51" applyFont="1" applyFill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8" fillId="0" borderId="11" xfId="51" applyFont="1" applyBorder="1" applyAlignment="1" applyProtection="1">
      <alignment horizontal="left" vertical="center"/>
      <protection locked="0"/>
    </xf>
    <xf numFmtId="0" fontId="8" fillId="0" borderId="11" xfId="51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/>
    </xf>
    <xf numFmtId="166" fontId="10" fillId="0" borderId="11" xfId="0" applyNumberFormat="1" applyFont="1" applyBorder="1" applyAlignment="1" applyProtection="1">
      <alignment horizontal="right" vertical="center" wrapText="1"/>
      <protection/>
    </xf>
    <xf numFmtId="0" fontId="8" fillId="0" borderId="11" xfId="51" applyFont="1" applyFill="1" applyBorder="1" applyAlignment="1" applyProtection="1">
      <alignment horizontal="left" vertical="center"/>
      <protection locked="0"/>
    </xf>
    <xf numFmtId="0" fontId="8" fillId="0" borderId="0" xfId="51" applyFont="1" applyAlignment="1" applyProtection="1">
      <alignment horizontal="left" vertical="center"/>
      <protection locked="0"/>
    </xf>
    <xf numFmtId="0" fontId="10" fillId="0" borderId="12" xfId="51" applyFont="1" applyBorder="1" applyAlignment="1" applyProtection="1">
      <alignment horizontal="left" vertical="center" wrapText="1"/>
      <protection locked="0"/>
    </xf>
    <xf numFmtId="0" fontId="8" fillId="32" borderId="11" xfId="51" applyFont="1" applyFill="1" applyBorder="1" applyAlignment="1" applyProtection="1">
      <alignment horizontal="left" vertical="center" wrapText="1"/>
      <protection locked="0"/>
    </xf>
    <xf numFmtId="0" fontId="10" fillId="0" borderId="11" xfId="51" applyFont="1" applyBorder="1" applyAlignment="1" applyProtection="1">
      <alignment horizontal="left" vertical="center"/>
      <protection locked="0"/>
    </xf>
    <xf numFmtId="0" fontId="8" fillId="0" borderId="12" xfId="51" applyFont="1" applyBorder="1" applyAlignment="1" applyProtection="1">
      <alignment horizontal="left" vertical="center" wrapText="1"/>
      <protection locked="0"/>
    </xf>
    <xf numFmtId="0" fontId="8" fillId="0" borderId="13" xfId="51" applyFont="1" applyBorder="1" applyAlignment="1" applyProtection="1">
      <alignment horizontal="left" vertical="center" wrapText="1"/>
      <protection locked="0"/>
    </xf>
    <xf numFmtId="0" fontId="8" fillId="0" borderId="12" xfId="51" applyFont="1" applyBorder="1" applyAlignment="1" applyProtection="1" quotePrefix="1">
      <alignment horizontal="left" vertical="center" wrapText="1"/>
      <protection locked="0"/>
    </xf>
    <xf numFmtId="0" fontId="8" fillId="0" borderId="12" xfId="51" applyFont="1" applyBorder="1" applyAlignment="1" applyProtection="1" quotePrefix="1">
      <alignment vertical="center" wrapText="1"/>
      <protection locked="0"/>
    </xf>
    <xf numFmtId="0" fontId="8" fillId="32" borderId="12" xfId="51" applyFont="1" applyFill="1" applyBorder="1" applyAlignment="1" applyProtection="1">
      <alignment horizontal="left" vertical="center"/>
      <protection locked="0"/>
    </xf>
    <xf numFmtId="0" fontId="5" fillId="0" borderId="14" xfId="51" applyFont="1" applyBorder="1" applyAlignment="1" applyProtection="1">
      <alignment horizontal="center" vertical="center" wrapText="1"/>
      <protection locked="0"/>
    </xf>
    <xf numFmtId="0" fontId="5" fillId="0" borderId="11" xfId="5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Alignment="1">
      <alignment/>
    </xf>
    <xf numFmtId="4" fontId="8" fillId="0" borderId="11" xfId="51" applyNumberFormat="1" applyFont="1" applyBorder="1" applyAlignment="1" applyProtection="1">
      <alignment horizontal="left" vertical="center" wrapText="1"/>
      <protection locked="0"/>
    </xf>
    <xf numFmtId="4" fontId="8" fillId="0" borderId="12" xfId="51" applyNumberFormat="1" applyFont="1" applyBorder="1" applyAlignment="1" applyProtection="1">
      <alignment horizontal="left" vertical="center" wrapText="1"/>
      <protection locked="0"/>
    </xf>
    <xf numFmtId="4" fontId="10" fillId="32" borderId="11" xfId="0" applyNumberFormat="1" applyFont="1" applyFill="1" applyBorder="1" applyAlignment="1" applyProtection="1">
      <alignment horizontal="right" vertical="center"/>
      <protection/>
    </xf>
    <xf numFmtId="4" fontId="8" fillId="32" borderId="12" xfId="51" applyNumberFormat="1" applyFont="1" applyFill="1" applyBorder="1" applyAlignment="1" applyProtection="1">
      <alignment horizontal="left" vertical="center" wrapText="1"/>
      <protection locked="0"/>
    </xf>
    <xf numFmtId="4" fontId="10" fillId="32" borderId="11" xfId="51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1" applyFont="1" applyAlignment="1" applyProtection="1">
      <alignment horizontal="center"/>
      <protection/>
    </xf>
    <xf numFmtId="0" fontId="2" fillId="0" borderId="0" xfId="51" applyAlignment="1">
      <alignment horizontal="left" vertical="center" wrapText="1"/>
      <protection/>
    </xf>
    <xf numFmtId="0" fontId="5" fillId="33" borderId="11" xfId="51" applyFont="1" applyFill="1" applyBorder="1" applyAlignment="1" applyProtection="1" quotePrefix="1">
      <alignment horizontal="center" vertical="center" wrapText="1"/>
      <protection locked="0"/>
    </xf>
    <xf numFmtId="0" fontId="5" fillId="33" borderId="14" xfId="51" applyFont="1" applyFill="1" applyBorder="1" applyAlignment="1" applyProtection="1">
      <alignment horizontal="center" vertical="center" wrapText="1"/>
      <protection locked="0"/>
    </xf>
    <xf numFmtId="0" fontId="5" fillId="33" borderId="11" xfId="51" applyFont="1" applyFill="1" applyBorder="1" applyAlignment="1" applyProtection="1">
      <alignment horizontal="center" vertical="center" wrapText="1"/>
      <protection locked="0"/>
    </xf>
    <xf numFmtId="4" fontId="10" fillId="33" borderId="11" xfId="0" applyNumberFormat="1" applyFont="1" applyFill="1" applyBorder="1" applyAlignment="1" applyProtection="1">
      <alignment horizontal="right" vertical="center" wrapText="1"/>
      <protection/>
    </xf>
    <xf numFmtId="4" fontId="10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1" xfId="51" applyNumberFormat="1" applyFont="1" applyFill="1" applyBorder="1" applyAlignment="1" applyProtection="1" quotePrefix="1">
      <alignment horizontal="right" vertical="center" wrapText="1"/>
      <protection locked="0"/>
    </xf>
    <xf numFmtId="3" fontId="8" fillId="33" borderId="14" xfId="51" applyNumberFormat="1" applyFont="1" applyFill="1" applyBorder="1" applyAlignment="1" applyProtection="1" quotePrefix="1">
      <alignment horizontal="right" vertical="center" wrapText="1"/>
      <protection locked="0"/>
    </xf>
    <xf numFmtId="3" fontId="8" fillId="33" borderId="11" xfId="51" applyNumberFormat="1" applyFont="1" applyFill="1" applyBorder="1" applyAlignment="1" applyProtection="1">
      <alignment horizontal="right" vertical="center" wrapText="1"/>
      <protection locked="0"/>
    </xf>
    <xf numFmtId="3" fontId="8" fillId="33" borderId="14" xfId="51" applyNumberFormat="1" applyFont="1" applyFill="1" applyBorder="1" applyAlignment="1" applyProtection="1" quotePrefix="1">
      <alignment vertical="center" wrapText="1"/>
      <protection locked="0"/>
    </xf>
    <xf numFmtId="3" fontId="8" fillId="33" borderId="14" xfId="51" applyNumberFormat="1" applyFont="1" applyFill="1" applyBorder="1" applyAlignment="1" applyProtection="1">
      <alignment horizontal="right" vertical="center" wrapText="1"/>
      <protection locked="0"/>
    </xf>
    <xf numFmtId="3" fontId="8" fillId="33" borderId="11" xfId="51" applyNumberFormat="1" applyFont="1" applyFill="1" applyBorder="1" applyAlignment="1" applyProtection="1">
      <alignment horizontal="right" vertical="center"/>
      <protection locked="0"/>
    </xf>
    <xf numFmtId="3" fontId="10" fillId="33" borderId="11" xfId="0" applyNumberFormat="1" applyFont="1" applyFill="1" applyBorder="1" applyAlignment="1" applyProtection="1">
      <alignment horizontal="right" vertical="center" wrapText="1"/>
      <protection/>
    </xf>
    <xf numFmtId="166" fontId="10" fillId="33" borderId="11" xfId="0" applyNumberFormat="1" applyFont="1" applyFill="1" applyBorder="1" applyAlignment="1" applyProtection="1">
      <alignment horizontal="right" vertical="center" wrapText="1"/>
      <protection/>
    </xf>
    <xf numFmtId="3" fontId="10" fillId="33" borderId="11" xfId="51" applyNumberFormat="1" applyFont="1" applyFill="1" applyBorder="1" applyAlignment="1" applyProtection="1">
      <alignment horizontal="right" vertical="center" wrapText="1"/>
      <protection locked="0"/>
    </xf>
    <xf numFmtId="3" fontId="10" fillId="33" borderId="14" xfId="51" applyNumberFormat="1" applyFont="1" applyFill="1" applyBorder="1" applyAlignment="1" applyProtection="1">
      <alignment horizontal="right" vertical="center" wrapText="1"/>
      <protection locked="0"/>
    </xf>
    <xf numFmtId="3" fontId="10" fillId="33" borderId="11" xfId="51" applyNumberFormat="1" applyFont="1" applyFill="1" applyBorder="1" applyAlignment="1" applyProtection="1">
      <alignment horizontal="right" vertical="center"/>
      <protection locked="0"/>
    </xf>
    <xf numFmtId="3" fontId="10" fillId="33" borderId="14" xfId="51" applyNumberFormat="1" applyFont="1" applyFill="1" applyBorder="1" applyAlignment="1" applyProtection="1">
      <alignment horizontal="right" vertical="center"/>
      <protection locked="0"/>
    </xf>
    <xf numFmtId="166" fontId="10" fillId="33" borderId="11" xfId="51" applyNumberFormat="1" applyFont="1" applyFill="1" applyBorder="1" applyAlignment="1" applyProtection="1">
      <alignment horizontal="right" vertical="center"/>
      <protection locked="0"/>
    </xf>
    <xf numFmtId="4" fontId="10" fillId="33" borderId="11" xfId="0" applyNumberFormat="1" applyFont="1" applyFill="1" applyBorder="1" applyAlignment="1" applyProtection="1">
      <alignment horizontal="right" vertical="center"/>
      <protection/>
    </xf>
    <xf numFmtId="4" fontId="10" fillId="33" borderId="14" xfId="0" applyNumberFormat="1" applyFont="1" applyFill="1" applyBorder="1" applyAlignment="1" applyProtection="1">
      <alignment horizontal="right" vertical="center"/>
      <protection/>
    </xf>
    <xf numFmtId="0" fontId="3" fillId="33" borderId="11" xfId="51" applyFont="1" applyFill="1" applyBorder="1" applyAlignment="1" applyProtection="1">
      <alignment horizontal="center" vertical="center" wrapText="1"/>
      <protection locked="0"/>
    </xf>
    <xf numFmtId="0" fontId="2" fillId="0" borderId="10" xfId="51" applyFont="1" applyBorder="1" applyAlignment="1" applyProtection="1">
      <alignment vertical="center"/>
      <protection/>
    </xf>
    <xf numFmtId="0" fontId="0" fillId="0" borderId="10" xfId="0" applyBorder="1" applyAlignment="1">
      <alignment/>
    </xf>
    <xf numFmtId="3" fontId="8" fillId="33" borderId="11" xfId="51" applyNumberFormat="1" applyFont="1" applyFill="1" applyBorder="1" applyAlignment="1" applyProtection="1" quotePrefix="1">
      <alignment vertical="center" wrapText="1"/>
      <protection locked="0"/>
    </xf>
    <xf numFmtId="4" fontId="10" fillId="33" borderId="11" xfId="0" applyNumberFormat="1" applyFont="1" applyFill="1" applyBorder="1" applyAlignment="1" applyProtection="1">
      <alignment horizontal="center" vertical="center"/>
      <protection/>
    </xf>
    <xf numFmtId="3" fontId="10" fillId="33" borderId="14" xfId="0" applyNumberFormat="1" applyFont="1" applyFill="1" applyBorder="1" applyAlignment="1" applyProtection="1">
      <alignment horizontal="right" vertical="center" wrapText="1"/>
      <protection/>
    </xf>
    <xf numFmtId="3" fontId="10" fillId="33" borderId="11" xfId="51" applyNumberFormat="1" applyFont="1" applyFill="1" applyBorder="1" applyAlignment="1" applyProtection="1">
      <alignment horizontal="right" vertical="center" wrapText="1"/>
      <protection/>
    </xf>
    <xf numFmtId="3" fontId="10" fillId="33" borderId="14" xfId="51" applyNumberFormat="1" applyFont="1" applyFill="1" applyBorder="1" applyAlignment="1" applyProtection="1">
      <alignment horizontal="right" vertical="center" wrapText="1"/>
      <protection/>
    </xf>
    <xf numFmtId="171" fontId="10" fillId="33" borderId="11" xfId="51" applyNumberFormat="1" applyFont="1" applyFill="1" applyBorder="1" applyAlignment="1" applyProtection="1">
      <alignment horizontal="right" vertical="center"/>
      <protection locked="0"/>
    </xf>
    <xf numFmtId="171" fontId="10" fillId="33" borderId="11" xfId="51" applyNumberFormat="1" applyFont="1" applyFill="1" applyBorder="1" applyAlignment="1" applyProtection="1">
      <alignment horizontal="right" vertical="center" wrapText="1"/>
      <protection locked="0"/>
    </xf>
    <xf numFmtId="3" fontId="10" fillId="0" borderId="11" xfId="0" applyNumberFormat="1" applyFont="1" applyBorder="1" applyAlignment="1" applyProtection="1">
      <alignment horizontal="right" vertical="center" wrapText="1"/>
      <protection/>
    </xf>
    <xf numFmtId="171" fontId="10" fillId="33" borderId="11" xfId="0" applyNumberFormat="1" applyFont="1" applyFill="1" applyBorder="1" applyAlignment="1" applyProtection="1">
      <alignment horizontal="right" vertical="center" wrapText="1"/>
      <protection/>
    </xf>
    <xf numFmtId="171" fontId="10" fillId="0" borderId="11" xfId="0" applyNumberFormat="1" applyFont="1" applyBorder="1" applyAlignment="1" applyProtection="1">
      <alignment horizontal="right" vertical="center" wrapText="1"/>
      <protection/>
    </xf>
    <xf numFmtId="3" fontId="10" fillId="0" borderId="11" xfId="51" applyNumberFormat="1" applyFont="1" applyBorder="1" applyAlignment="1" applyProtection="1">
      <alignment horizontal="right" vertical="center" wrapText="1"/>
      <protection/>
    </xf>
    <xf numFmtId="0" fontId="8" fillId="0" borderId="10" xfId="51" applyFont="1" applyBorder="1" applyAlignment="1" applyProtection="1">
      <alignment horizontal="left" vertical="top"/>
      <protection/>
    </xf>
    <xf numFmtId="4" fontId="10" fillId="32" borderId="12" xfId="51" applyNumberFormat="1" applyFont="1" applyFill="1" applyBorder="1" applyAlignment="1" applyProtection="1">
      <alignment horizontal="left" vertical="center" wrapText="1"/>
      <protection locked="0"/>
    </xf>
    <xf numFmtId="4" fontId="10" fillId="32" borderId="15" xfId="51" applyNumberFormat="1" applyFont="1" applyFill="1" applyBorder="1" applyAlignment="1" applyProtection="1">
      <alignment horizontal="left" vertical="center" wrapText="1"/>
      <protection locked="0"/>
    </xf>
    <xf numFmtId="0" fontId="10" fillId="32" borderId="12" xfId="51" applyFont="1" applyFill="1" applyBorder="1" applyAlignment="1" applyProtection="1">
      <alignment horizontal="left" vertical="center" wrapText="1"/>
      <protection locked="0"/>
    </xf>
    <xf numFmtId="0" fontId="10" fillId="32" borderId="15" xfId="51" applyFont="1" applyFill="1" applyBorder="1" applyAlignment="1" applyProtection="1">
      <alignment horizontal="left" vertical="center" wrapText="1"/>
      <protection locked="0"/>
    </xf>
    <xf numFmtId="0" fontId="10" fillId="0" borderId="12" xfId="51" applyFont="1" applyBorder="1" applyAlignment="1" applyProtection="1">
      <alignment horizontal="left" vertical="center" wrapText="1"/>
      <protection locked="0"/>
    </xf>
    <xf numFmtId="0" fontId="10" fillId="0" borderId="15" xfId="51" applyFont="1" applyBorder="1" applyAlignment="1" applyProtection="1">
      <alignment horizontal="left" vertical="center" wrapText="1"/>
      <protection locked="0"/>
    </xf>
    <xf numFmtId="0" fontId="3" fillId="0" borderId="16" xfId="51" applyFont="1" applyBorder="1" applyAlignment="1" applyProtection="1">
      <alignment horizontal="center" vertical="center" wrapText="1"/>
      <protection locked="0"/>
    </xf>
    <xf numFmtId="0" fontId="3" fillId="0" borderId="10" xfId="51" applyFont="1" applyBorder="1" applyAlignment="1" applyProtection="1">
      <alignment horizontal="center" vertical="center" wrapText="1"/>
      <protection locked="0"/>
    </xf>
    <xf numFmtId="0" fontId="3" fillId="0" borderId="13" xfId="51" applyFont="1" applyBorder="1" applyAlignment="1" applyProtection="1">
      <alignment horizontal="center" vertical="center" wrapText="1"/>
      <protection locked="0"/>
    </xf>
    <xf numFmtId="0" fontId="3" fillId="0" borderId="17" xfId="51" applyFont="1" applyBorder="1" applyAlignment="1" applyProtection="1">
      <alignment horizontal="center" vertical="center" wrapText="1"/>
      <protection locked="0"/>
    </xf>
    <xf numFmtId="0" fontId="3" fillId="33" borderId="11" xfId="51" applyFont="1" applyFill="1" applyBorder="1" applyAlignment="1" applyProtection="1">
      <alignment horizontal="center" vertical="center" wrapText="1"/>
      <protection locked="0"/>
    </xf>
    <xf numFmtId="4" fontId="10" fillId="0" borderId="12" xfId="51" applyNumberFormat="1" applyFont="1" applyBorder="1" applyAlignment="1" applyProtection="1">
      <alignment horizontal="left" vertical="center" wrapText="1"/>
      <protection locked="0"/>
    </xf>
    <xf numFmtId="4" fontId="10" fillId="0" borderId="15" xfId="51" applyNumberFormat="1" applyFont="1" applyBorder="1" applyAlignment="1" applyProtection="1">
      <alignment horizontal="left" vertical="center" wrapText="1"/>
      <protection locked="0"/>
    </xf>
    <xf numFmtId="4" fontId="10" fillId="0" borderId="12" xfId="51" applyNumberFormat="1" applyFont="1" applyBorder="1" applyAlignment="1" applyProtection="1">
      <alignment horizontal="left" vertical="center"/>
      <protection locked="0"/>
    </xf>
    <xf numFmtId="4" fontId="10" fillId="0" borderId="15" xfId="51" applyNumberFormat="1" applyFont="1" applyBorder="1" applyAlignment="1" applyProtection="1">
      <alignment horizontal="left" vertical="center"/>
      <protection locked="0"/>
    </xf>
    <xf numFmtId="0" fontId="3" fillId="33" borderId="12" xfId="51" applyFont="1" applyFill="1" applyBorder="1" applyAlignment="1" applyProtection="1">
      <alignment horizontal="center" vertical="center" wrapText="1"/>
      <protection locked="0"/>
    </xf>
    <xf numFmtId="0" fontId="3" fillId="33" borderId="15" xfId="51" applyFont="1" applyFill="1" applyBorder="1" applyAlignment="1" applyProtection="1">
      <alignment horizontal="center" vertical="center" wrapText="1"/>
      <protection locked="0"/>
    </xf>
    <xf numFmtId="0" fontId="3" fillId="33" borderId="14" xfId="51" applyFont="1" applyFill="1" applyBorder="1" applyAlignment="1" applyProtection="1">
      <alignment horizontal="center" vertical="center" wrapText="1"/>
      <protection locked="0"/>
    </xf>
    <xf numFmtId="0" fontId="3" fillId="0" borderId="12" xfId="51" applyFont="1" applyBorder="1" applyAlignment="1" applyProtection="1">
      <alignment horizontal="center" vertical="center" wrapText="1"/>
      <protection locked="0"/>
    </xf>
    <xf numFmtId="0" fontId="3" fillId="0" borderId="15" xfId="51" applyFont="1" applyBorder="1" applyAlignment="1" applyProtection="1">
      <alignment horizontal="center" vertical="center" wrapText="1"/>
      <protection locked="0"/>
    </xf>
    <xf numFmtId="0" fontId="8" fillId="0" borderId="10" xfId="51" applyFont="1" applyBorder="1" applyAlignment="1" applyProtection="1">
      <alignment horizontal="center" vertical="top"/>
      <protection/>
    </xf>
    <xf numFmtId="0" fontId="8" fillId="0" borderId="10" xfId="51" applyFont="1" applyBorder="1" applyAlignment="1" applyProtection="1">
      <alignment horizontal="center" vertical="center" wrapText="1"/>
      <protection/>
    </xf>
    <xf numFmtId="0" fontId="3" fillId="0" borderId="0" xfId="51" applyFont="1" applyAlignment="1" applyProtection="1">
      <alignment horizontal="right"/>
      <protection/>
    </xf>
    <xf numFmtId="0" fontId="2" fillId="0" borderId="0" xfId="51" applyFont="1" applyAlignment="1" applyProtection="1">
      <alignment horizontal="left" vertical="center" wrapText="1"/>
      <protection/>
    </xf>
    <xf numFmtId="0" fontId="2" fillId="0" borderId="10" xfId="51" applyFont="1" applyBorder="1" applyAlignment="1" applyProtection="1">
      <alignment horizontal="center" wrapText="1"/>
      <protection/>
    </xf>
    <xf numFmtId="0" fontId="10" fillId="0" borderId="12" xfId="51" applyFont="1" applyFill="1" applyBorder="1" applyAlignment="1" applyProtection="1">
      <alignment horizontal="left" vertical="center" wrapText="1"/>
      <protection locked="0"/>
    </xf>
    <xf numFmtId="0" fontId="10" fillId="0" borderId="15" xfId="51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view="pageLayout" zoomScaleNormal="60" workbookViewId="0" topLeftCell="J1">
      <selection activeCell="M37" sqref="M37"/>
    </sheetView>
  </sheetViews>
  <sheetFormatPr defaultColWidth="9.140625" defaultRowHeight="15"/>
  <cols>
    <col min="1" max="1" width="6.00390625" style="0" customWidth="1"/>
    <col min="2" max="2" width="31.421875" style="0" customWidth="1"/>
    <col min="3" max="3" width="13.8515625" style="0" customWidth="1"/>
    <col min="4" max="4" width="13.28125" style="0" customWidth="1"/>
    <col min="5" max="5" width="12.57421875" style="0" customWidth="1"/>
    <col min="6" max="6" width="12.421875" style="0" customWidth="1"/>
    <col min="7" max="7" width="12.57421875" style="0" customWidth="1"/>
    <col min="8" max="8" width="12.140625" style="12" customWidth="1"/>
    <col min="9" max="9" width="12.00390625" style="0" customWidth="1"/>
    <col min="10" max="11" width="11.8515625" style="0" customWidth="1"/>
    <col min="12" max="13" width="11.57421875" style="0" customWidth="1"/>
    <col min="14" max="14" width="12.140625" style="0" customWidth="1"/>
    <col min="15" max="15" width="11.421875" style="0" customWidth="1"/>
    <col min="16" max="16" width="11.8515625" style="0" customWidth="1"/>
    <col min="17" max="19" width="12.7109375" style="0" customWidth="1"/>
  </cols>
  <sheetData>
    <row r="1" spans="1:19" ht="15">
      <c r="A1" s="1"/>
      <c r="B1" s="1"/>
      <c r="C1" s="1"/>
      <c r="D1" s="1"/>
      <c r="E1" s="1"/>
      <c r="F1" s="1"/>
      <c r="G1" s="1"/>
      <c r="H1" s="10"/>
      <c r="I1" s="2" t="s">
        <v>0</v>
      </c>
      <c r="J1" s="1"/>
      <c r="K1" s="1"/>
      <c r="M1" s="1"/>
      <c r="N1" s="1"/>
      <c r="P1" s="1"/>
      <c r="Q1" s="1"/>
      <c r="R1" s="1"/>
      <c r="S1" s="2" t="s">
        <v>0</v>
      </c>
    </row>
    <row r="2" spans="1:19" ht="15">
      <c r="A2" s="94" t="s">
        <v>83</v>
      </c>
      <c r="B2" s="94"/>
      <c r="C2" s="94"/>
      <c r="D2" s="94"/>
      <c r="E2" s="94"/>
      <c r="F2" s="94"/>
      <c r="G2" s="35"/>
      <c r="H2" s="35"/>
      <c r="I2" s="3" t="s">
        <v>85</v>
      </c>
      <c r="J2" s="35"/>
      <c r="K2" s="35"/>
      <c r="L2" s="35"/>
      <c r="M2" s="35"/>
      <c r="N2" s="35"/>
      <c r="P2" s="1"/>
      <c r="Q2" s="1"/>
      <c r="R2" s="1"/>
      <c r="S2" s="3" t="s">
        <v>1</v>
      </c>
    </row>
    <row r="3" spans="1:19" ht="15">
      <c r="A3" s="1"/>
      <c r="B3" s="1"/>
      <c r="C3" s="1"/>
      <c r="D3" s="1"/>
      <c r="E3" s="1"/>
      <c r="F3" s="1"/>
      <c r="G3" s="1"/>
      <c r="H3" s="10"/>
      <c r="I3" s="1"/>
      <c r="J3" s="1"/>
      <c r="K3" s="1"/>
      <c r="L3" s="4"/>
      <c r="M3" s="1"/>
      <c r="N3" s="1"/>
      <c r="O3" s="1"/>
      <c r="P3" s="1"/>
      <c r="Q3" s="1"/>
      <c r="R3" s="1"/>
      <c r="S3" s="1"/>
    </row>
    <row r="4" spans="1:19" ht="25.5" customHeight="1">
      <c r="A4" s="78" t="s">
        <v>2</v>
      </c>
      <c r="B4" s="79"/>
      <c r="C4" s="82" t="s">
        <v>3</v>
      </c>
      <c r="D4" s="82"/>
      <c r="E4" s="82"/>
      <c r="F4" s="57" t="s">
        <v>4</v>
      </c>
      <c r="G4" s="87" t="s">
        <v>5</v>
      </c>
      <c r="H4" s="88"/>
      <c r="I4" s="89"/>
      <c r="J4" s="90" t="s">
        <v>6</v>
      </c>
      <c r="K4" s="91"/>
      <c r="L4" s="91"/>
      <c r="M4" s="91"/>
      <c r="N4" s="91"/>
      <c r="O4" s="91"/>
      <c r="P4" s="91"/>
      <c r="Q4" s="91"/>
      <c r="R4" s="91"/>
      <c r="S4" s="91"/>
    </row>
    <row r="5" spans="1:19" ht="15">
      <c r="A5" s="80"/>
      <c r="B5" s="81"/>
      <c r="C5" s="37" t="s">
        <v>81</v>
      </c>
      <c r="D5" s="37" t="s">
        <v>84</v>
      </c>
      <c r="E5" s="37" t="s">
        <v>87</v>
      </c>
      <c r="F5" s="37" t="s">
        <v>7</v>
      </c>
      <c r="G5" s="38" t="s">
        <v>8</v>
      </c>
      <c r="H5" s="39" t="s">
        <v>9</v>
      </c>
      <c r="I5" s="38" t="s">
        <v>10</v>
      </c>
      <c r="J5" s="39" t="s">
        <v>11</v>
      </c>
      <c r="K5" s="38" t="s">
        <v>12</v>
      </c>
      <c r="L5" s="39" t="s">
        <v>13</v>
      </c>
      <c r="M5" s="39" t="s">
        <v>14</v>
      </c>
      <c r="N5" s="39" t="s">
        <v>15</v>
      </c>
      <c r="O5" s="38" t="s">
        <v>16</v>
      </c>
      <c r="P5" s="28" t="s">
        <v>17</v>
      </c>
      <c r="Q5" s="27" t="s">
        <v>18</v>
      </c>
      <c r="R5" s="28" t="s">
        <v>19</v>
      </c>
      <c r="S5" s="27" t="s">
        <v>20</v>
      </c>
    </row>
    <row r="6" spans="1:19" s="15" customFormat="1" ht="11.25">
      <c r="A6" s="21" t="s">
        <v>21</v>
      </c>
      <c r="B6" s="19" t="s">
        <v>22</v>
      </c>
      <c r="C6" s="48">
        <v>24369274.22</v>
      </c>
      <c r="D6" s="48">
        <v>25602749</v>
      </c>
      <c r="E6" s="48">
        <f aca="true" t="shared" si="0" ref="E6:S6">E7+E8</f>
        <v>29310421.93</v>
      </c>
      <c r="F6" s="48">
        <f t="shared" si="0"/>
        <v>31171520.89</v>
      </c>
      <c r="G6" s="62">
        <f t="shared" si="0"/>
        <v>30310230</v>
      </c>
      <c r="H6" s="48">
        <f t="shared" si="0"/>
        <v>31357258</v>
      </c>
      <c r="I6" s="48">
        <f t="shared" si="0"/>
        <v>32580191</v>
      </c>
      <c r="J6" s="48">
        <f t="shared" si="0"/>
        <v>33785658</v>
      </c>
      <c r="K6" s="48">
        <f t="shared" si="0"/>
        <v>35001941</v>
      </c>
      <c r="L6" s="48">
        <f t="shared" si="0"/>
        <v>36157005</v>
      </c>
      <c r="M6" s="48">
        <f t="shared" si="0"/>
        <v>37314029</v>
      </c>
      <c r="N6" s="48">
        <f t="shared" si="0"/>
        <v>38470763</v>
      </c>
      <c r="O6" s="48">
        <f t="shared" si="0"/>
        <v>39624885</v>
      </c>
      <c r="P6" s="67">
        <f t="shared" si="0"/>
        <v>40774006</v>
      </c>
      <c r="Q6" s="67">
        <f t="shared" si="0"/>
        <v>41956452</v>
      </c>
      <c r="R6" s="67">
        <f t="shared" si="0"/>
        <v>43131232</v>
      </c>
      <c r="S6" s="67">
        <f t="shared" si="0"/>
        <v>44295775</v>
      </c>
    </row>
    <row r="7" spans="1:19" s="15" customFormat="1" ht="21.75" customHeight="1">
      <c r="A7" s="13" t="s">
        <v>23</v>
      </c>
      <c r="B7" s="22" t="s">
        <v>24</v>
      </c>
      <c r="C7" s="42">
        <v>23782917.22</v>
      </c>
      <c r="D7" s="42">
        <v>24304489</v>
      </c>
      <c r="E7" s="42">
        <v>29302749.8</v>
      </c>
      <c r="F7" s="42">
        <v>31101520.89</v>
      </c>
      <c r="G7" s="43">
        <v>30310230</v>
      </c>
      <c r="H7" s="42">
        <v>31357258</v>
      </c>
      <c r="I7" s="42">
        <v>32580191</v>
      </c>
      <c r="J7" s="42">
        <v>33785658</v>
      </c>
      <c r="K7" s="42">
        <v>35001941</v>
      </c>
      <c r="L7" s="42">
        <v>36157005</v>
      </c>
      <c r="M7" s="42">
        <v>37314029</v>
      </c>
      <c r="N7" s="42">
        <v>38470763</v>
      </c>
      <c r="O7" s="42">
        <v>39624885</v>
      </c>
      <c r="P7" s="42">
        <v>40774006</v>
      </c>
      <c r="Q7" s="42">
        <v>41956452</v>
      </c>
      <c r="R7" s="42">
        <v>43131232</v>
      </c>
      <c r="S7" s="42">
        <v>44295775</v>
      </c>
    </row>
    <row r="8" spans="1:19" s="15" customFormat="1" ht="21.75" customHeight="1">
      <c r="A8" s="13" t="s">
        <v>25</v>
      </c>
      <c r="B8" s="23" t="s">
        <v>26</v>
      </c>
      <c r="C8" s="60">
        <v>586357</v>
      </c>
      <c r="D8" s="60">
        <v>1298260</v>
      </c>
      <c r="E8" s="44">
        <v>7672.13</v>
      </c>
      <c r="F8" s="42">
        <v>70000</v>
      </c>
      <c r="G8" s="45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s="15" customFormat="1" ht="21.75" customHeight="1">
      <c r="A9" s="13" t="s">
        <v>27</v>
      </c>
      <c r="B9" s="24" t="s">
        <v>28</v>
      </c>
      <c r="C9" s="44">
        <v>5000</v>
      </c>
      <c r="D9" s="44">
        <v>152750</v>
      </c>
      <c r="E9" s="44"/>
      <c r="F9" s="44"/>
      <c r="G9" s="46"/>
      <c r="H9" s="42"/>
      <c r="I9" s="44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s="29" customFormat="1" ht="11.25" customHeight="1">
      <c r="A10" s="83" t="s">
        <v>29</v>
      </c>
      <c r="B10" s="84"/>
      <c r="C10" s="48">
        <v>76861.11</v>
      </c>
      <c r="D10" s="48">
        <v>2200681</v>
      </c>
      <c r="E10" s="48">
        <v>1057657.4</v>
      </c>
      <c r="F10" s="48">
        <v>3500000</v>
      </c>
      <c r="G10" s="62">
        <f aca="true" t="shared" si="1" ref="G10:S10">G11+G12+G13+G14+G15+G16</f>
        <v>0</v>
      </c>
      <c r="H10" s="48">
        <f t="shared" si="1"/>
        <v>0</v>
      </c>
      <c r="I10" s="48">
        <f t="shared" si="1"/>
        <v>0</v>
      </c>
      <c r="J10" s="40">
        <f t="shared" si="1"/>
        <v>0</v>
      </c>
      <c r="K10" s="40">
        <f t="shared" si="1"/>
        <v>0</v>
      </c>
      <c r="L10" s="40">
        <f t="shared" si="1"/>
        <v>0</v>
      </c>
      <c r="M10" s="40">
        <f t="shared" si="1"/>
        <v>0</v>
      </c>
      <c r="N10" s="40">
        <f t="shared" si="1"/>
        <v>0</v>
      </c>
      <c r="O10" s="40">
        <f t="shared" si="1"/>
        <v>0</v>
      </c>
      <c r="P10" s="40">
        <f t="shared" si="1"/>
        <v>0</v>
      </c>
      <c r="Q10" s="40">
        <f t="shared" si="1"/>
        <v>0</v>
      </c>
      <c r="R10" s="40">
        <f t="shared" si="1"/>
        <v>0</v>
      </c>
      <c r="S10" s="40">
        <f t="shared" si="1"/>
        <v>0</v>
      </c>
    </row>
    <row r="11" spans="1:19" s="15" customFormat="1" ht="21.75" customHeight="1">
      <c r="A11" s="17" t="s">
        <v>30</v>
      </c>
      <c r="B11" s="22" t="s">
        <v>31</v>
      </c>
      <c r="C11" s="44"/>
      <c r="D11" s="44">
        <v>2200681</v>
      </c>
      <c r="E11" s="44">
        <v>1000000</v>
      </c>
      <c r="F11" s="44">
        <v>3500000</v>
      </c>
      <c r="G11" s="46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s="15" customFormat="1" ht="21.75" customHeight="1">
      <c r="A12" s="17" t="s">
        <v>32</v>
      </c>
      <c r="B12" s="22" t="s">
        <v>33</v>
      </c>
      <c r="C12" s="44"/>
      <c r="D12" s="44"/>
      <c r="E12" s="44"/>
      <c r="F12" s="44"/>
      <c r="G12" s="46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19" s="15" customFormat="1" ht="21.75" customHeight="1">
      <c r="A13" s="17" t="s">
        <v>34</v>
      </c>
      <c r="B13" s="22" t="s">
        <v>35</v>
      </c>
      <c r="C13" s="44"/>
      <c r="D13" s="44"/>
      <c r="E13" s="44"/>
      <c r="F13" s="44"/>
      <c r="G13" s="46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19" s="15" customFormat="1" ht="21.75" customHeight="1">
      <c r="A14" s="17" t="s">
        <v>36</v>
      </c>
      <c r="B14" s="22" t="s">
        <v>37</v>
      </c>
      <c r="C14" s="44"/>
      <c r="D14" s="44"/>
      <c r="E14" s="44"/>
      <c r="F14" s="44"/>
      <c r="G14" s="46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19" s="15" customFormat="1" ht="21.75" customHeight="1">
      <c r="A15" s="17" t="s">
        <v>38</v>
      </c>
      <c r="B15" s="22" t="s">
        <v>39</v>
      </c>
      <c r="C15" s="44">
        <v>76861</v>
      </c>
      <c r="D15" s="44"/>
      <c r="E15" s="44">
        <v>57657.4</v>
      </c>
      <c r="F15" s="44"/>
      <c r="G15" s="46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</row>
    <row r="16" spans="1:19" s="15" customFormat="1" ht="21.75" customHeight="1">
      <c r="A16" s="17" t="s">
        <v>40</v>
      </c>
      <c r="B16" s="22" t="s">
        <v>41</v>
      </c>
      <c r="C16" s="44"/>
      <c r="D16" s="44"/>
      <c r="E16" s="44"/>
      <c r="F16" s="44"/>
      <c r="G16" s="46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</row>
    <row r="17" spans="1:19" s="29" customFormat="1" ht="11.25" customHeight="1">
      <c r="A17" s="83" t="s">
        <v>42</v>
      </c>
      <c r="B17" s="84"/>
      <c r="C17" s="48">
        <v>24051158</v>
      </c>
      <c r="D17" s="48">
        <v>25797239</v>
      </c>
      <c r="E17" s="48">
        <f aca="true" t="shared" si="2" ref="E17:S17">E18+E22</f>
        <v>29976686.790000003</v>
      </c>
      <c r="F17" s="48">
        <f t="shared" si="2"/>
        <v>34271520.89</v>
      </c>
      <c r="G17" s="62">
        <f t="shared" si="2"/>
        <v>29760230</v>
      </c>
      <c r="H17" s="48">
        <f t="shared" si="2"/>
        <v>30807258</v>
      </c>
      <c r="I17" s="48">
        <f t="shared" si="2"/>
        <v>32030191</v>
      </c>
      <c r="J17" s="48">
        <f t="shared" si="2"/>
        <v>33235658</v>
      </c>
      <c r="K17" s="48">
        <f t="shared" si="2"/>
        <v>34351941</v>
      </c>
      <c r="L17" s="48">
        <f t="shared" si="2"/>
        <v>35457005</v>
      </c>
      <c r="M17" s="48">
        <f t="shared" si="2"/>
        <v>36560858.21</v>
      </c>
      <c r="N17" s="48">
        <f t="shared" si="2"/>
        <v>37720763</v>
      </c>
      <c r="O17" s="48">
        <f t="shared" si="2"/>
        <v>38874885</v>
      </c>
      <c r="P17" s="48">
        <f t="shared" si="2"/>
        <v>39974006</v>
      </c>
      <c r="Q17" s="48">
        <f t="shared" si="2"/>
        <v>41156452</v>
      </c>
      <c r="R17" s="48">
        <f t="shared" si="2"/>
        <v>42331232</v>
      </c>
      <c r="S17" s="48">
        <f t="shared" si="2"/>
        <v>43487775</v>
      </c>
    </row>
    <row r="18" spans="1:19" s="15" customFormat="1" ht="21.75" customHeight="1">
      <c r="A18" s="17" t="s">
        <v>43</v>
      </c>
      <c r="B18" s="22" t="s">
        <v>44</v>
      </c>
      <c r="C18" s="44">
        <v>22484071</v>
      </c>
      <c r="D18" s="44">
        <v>23000408</v>
      </c>
      <c r="E18" s="44">
        <v>28594079.1</v>
      </c>
      <c r="F18" s="44">
        <v>30713220.89</v>
      </c>
      <c r="G18" s="46">
        <v>28850230</v>
      </c>
      <c r="H18" s="44">
        <v>30027258</v>
      </c>
      <c r="I18" s="44">
        <v>31140191</v>
      </c>
      <c r="J18" s="44">
        <v>32335658</v>
      </c>
      <c r="K18" s="44">
        <v>33451941</v>
      </c>
      <c r="L18" s="44">
        <v>34607005</v>
      </c>
      <c r="M18" s="44">
        <v>35710858.21</v>
      </c>
      <c r="N18" s="44">
        <v>36870763</v>
      </c>
      <c r="O18" s="44">
        <v>37924885</v>
      </c>
      <c r="P18" s="44">
        <v>38974006</v>
      </c>
      <c r="Q18" s="44">
        <v>39956452</v>
      </c>
      <c r="R18" s="44">
        <v>40931232</v>
      </c>
      <c r="S18" s="44">
        <v>41915775</v>
      </c>
    </row>
    <row r="19" spans="1:19" s="15" customFormat="1" ht="30" customHeight="1">
      <c r="A19" s="17" t="s">
        <v>45</v>
      </c>
      <c r="B19" s="24" t="s">
        <v>46</v>
      </c>
      <c r="C19" s="44"/>
      <c r="D19" s="44"/>
      <c r="E19" s="44"/>
      <c r="F19" s="44"/>
      <c r="G19" s="46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19" s="15" customFormat="1" ht="30" customHeight="1">
      <c r="A20" s="17" t="s">
        <v>47</v>
      </c>
      <c r="B20" s="24" t="s">
        <v>48</v>
      </c>
      <c r="C20" s="44">
        <v>301713</v>
      </c>
      <c r="D20" s="44">
        <v>267511</v>
      </c>
      <c r="E20" s="44">
        <v>182377.7</v>
      </c>
      <c r="F20" s="44">
        <v>195000</v>
      </c>
      <c r="G20" s="46">
        <v>200000</v>
      </c>
      <c r="H20" s="44">
        <v>190000</v>
      </c>
      <c r="I20" s="44">
        <v>180000</v>
      </c>
      <c r="J20" s="44">
        <v>180000</v>
      </c>
      <c r="K20" s="44">
        <v>160000</v>
      </c>
      <c r="L20" s="44">
        <v>140000</v>
      </c>
      <c r="M20" s="44">
        <v>120000</v>
      </c>
      <c r="N20" s="44">
        <v>100000</v>
      </c>
      <c r="O20" s="44">
        <v>90000</v>
      </c>
      <c r="P20" s="44">
        <v>80000</v>
      </c>
      <c r="Q20" s="44">
        <v>60000</v>
      </c>
      <c r="R20" s="44">
        <v>50000</v>
      </c>
      <c r="S20" s="44">
        <v>30000</v>
      </c>
    </row>
    <row r="21" spans="1:19" s="15" customFormat="1" ht="34.5" customHeight="1">
      <c r="A21" s="17" t="s">
        <v>49</v>
      </c>
      <c r="B21" s="24" t="s">
        <v>50</v>
      </c>
      <c r="C21" s="44"/>
      <c r="D21" s="44"/>
      <c r="E21" s="44"/>
      <c r="F21" s="44"/>
      <c r="G21" s="46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</row>
    <row r="22" spans="1:19" s="15" customFormat="1" ht="21.75" customHeight="1">
      <c r="A22" s="17" t="s">
        <v>51</v>
      </c>
      <c r="B22" s="22" t="s">
        <v>52</v>
      </c>
      <c r="C22" s="44">
        <v>1567087</v>
      </c>
      <c r="D22" s="44">
        <v>2796832</v>
      </c>
      <c r="E22" s="44">
        <v>1382607.69</v>
      </c>
      <c r="F22" s="44">
        <v>3558300</v>
      </c>
      <c r="G22" s="46">
        <v>910000</v>
      </c>
      <c r="H22" s="44">
        <v>780000</v>
      </c>
      <c r="I22" s="44">
        <v>890000</v>
      </c>
      <c r="J22" s="44">
        <v>900000</v>
      </c>
      <c r="K22" s="44">
        <v>900000</v>
      </c>
      <c r="L22" s="44">
        <v>850000</v>
      </c>
      <c r="M22" s="47">
        <v>850000</v>
      </c>
      <c r="N22" s="44">
        <v>850000</v>
      </c>
      <c r="O22" s="44">
        <v>950000</v>
      </c>
      <c r="P22" s="44">
        <v>1000000</v>
      </c>
      <c r="Q22" s="44">
        <v>1200000</v>
      </c>
      <c r="R22" s="44">
        <v>1400000</v>
      </c>
      <c r="S22" s="44">
        <v>1572000</v>
      </c>
    </row>
    <row r="23" spans="1:19" s="29" customFormat="1" ht="11.25" customHeight="1">
      <c r="A23" s="83" t="s">
        <v>53</v>
      </c>
      <c r="B23" s="84"/>
      <c r="C23" s="48">
        <v>518000</v>
      </c>
      <c r="D23" s="48">
        <v>1825510</v>
      </c>
      <c r="E23" s="48">
        <f aca="true" t="shared" si="3" ref="E23:S23">E24+E25+E26</f>
        <v>322000</v>
      </c>
      <c r="F23" s="48">
        <f t="shared" si="3"/>
        <v>400000</v>
      </c>
      <c r="G23" s="62">
        <f t="shared" si="3"/>
        <v>550000</v>
      </c>
      <c r="H23" s="48">
        <f t="shared" si="3"/>
        <v>550000</v>
      </c>
      <c r="I23" s="48">
        <f t="shared" si="3"/>
        <v>550000</v>
      </c>
      <c r="J23" s="48">
        <f t="shared" si="3"/>
        <v>550000</v>
      </c>
      <c r="K23" s="48">
        <f t="shared" si="3"/>
        <v>650000</v>
      </c>
      <c r="L23" s="48">
        <f t="shared" si="3"/>
        <v>700000</v>
      </c>
      <c r="M23" s="48">
        <f t="shared" si="3"/>
        <v>753170.79</v>
      </c>
      <c r="N23" s="48">
        <f t="shared" si="3"/>
        <v>750000</v>
      </c>
      <c r="O23" s="48">
        <f t="shared" si="3"/>
        <v>750000</v>
      </c>
      <c r="P23" s="48">
        <f t="shared" si="3"/>
        <v>800000</v>
      </c>
      <c r="Q23" s="48">
        <f t="shared" si="3"/>
        <v>800000</v>
      </c>
      <c r="R23" s="48">
        <f t="shared" si="3"/>
        <v>800000</v>
      </c>
      <c r="S23" s="48">
        <f t="shared" si="3"/>
        <v>808000</v>
      </c>
    </row>
    <row r="24" spans="1:19" s="15" customFormat="1" ht="34.5" customHeight="1">
      <c r="A24" s="13" t="s">
        <v>54</v>
      </c>
      <c r="B24" s="22" t="s">
        <v>55</v>
      </c>
      <c r="C24" s="44">
        <v>518000</v>
      </c>
      <c r="D24" s="44">
        <v>1825510</v>
      </c>
      <c r="E24" s="44">
        <v>322000</v>
      </c>
      <c r="F24" s="44">
        <v>400000</v>
      </c>
      <c r="G24" s="46">
        <v>550000</v>
      </c>
      <c r="H24" s="44">
        <v>550000</v>
      </c>
      <c r="I24" s="44">
        <v>550000</v>
      </c>
      <c r="J24" s="44">
        <v>550000</v>
      </c>
      <c r="K24" s="44">
        <v>650000</v>
      </c>
      <c r="L24" s="44">
        <v>700000</v>
      </c>
      <c r="M24" s="44">
        <v>753170.79</v>
      </c>
      <c r="N24" s="44">
        <v>750000</v>
      </c>
      <c r="O24" s="44">
        <v>750000</v>
      </c>
      <c r="P24" s="44">
        <v>800000</v>
      </c>
      <c r="Q24" s="44">
        <v>800000</v>
      </c>
      <c r="R24" s="44">
        <v>800000</v>
      </c>
      <c r="S24" s="44">
        <v>808000</v>
      </c>
    </row>
    <row r="25" spans="1:19" s="15" customFormat="1" ht="34.5" customHeight="1">
      <c r="A25" s="13" t="s">
        <v>56</v>
      </c>
      <c r="B25" s="22" t="s">
        <v>57</v>
      </c>
      <c r="C25" s="44"/>
      <c r="D25" s="44"/>
      <c r="E25" s="44"/>
      <c r="F25" s="44"/>
      <c r="G25" s="46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1:19" s="15" customFormat="1" ht="21.75" customHeight="1">
      <c r="A26" s="13" t="s">
        <v>58</v>
      </c>
      <c r="B26" s="18" t="s">
        <v>59</v>
      </c>
      <c r="C26" s="44"/>
      <c r="D26" s="44"/>
      <c r="E26" s="44"/>
      <c r="F26" s="44"/>
      <c r="G26" s="46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1:19" s="29" customFormat="1" ht="21.75" customHeight="1">
      <c r="A27" s="85" t="s">
        <v>60</v>
      </c>
      <c r="B27" s="86"/>
      <c r="C27" s="48">
        <f>C7-C18</f>
        <v>1298846.2199999988</v>
      </c>
      <c r="D27" s="48">
        <f>D7-D18</f>
        <v>1304081</v>
      </c>
      <c r="E27" s="48">
        <f aca="true" t="shared" si="4" ref="E27:S27">E7-E18</f>
        <v>708670.6999999993</v>
      </c>
      <c r="F27" s="48">
        <f t="shared" si="4"/>
        <v>388300</v>
      </c>
      <c r="G27" s="62">
        <f t="shared" si="4"/>
        <v>1460000</v>
      </c>
      <c r="H27" s="48">
        <f t="shared" si="4"/>
        <v>1330000</v>
      </c>
      <c r="I27" s="48">
        <f t="shared" si="4"/>
        <v>1440000</v>
      </c>
      <c r="J27" s="48">
        <f t="shared" si="4"/>
        <v>1450000</v>
      </c>
      <c r="K27" s="48">
        <f t="shared" si="4"/>
        <v>1550000</v>
      </c>
      <c r="L27" s="48">
        <f t="shared" si="4"/>
        <v>1550000</v>
      </c>
      <c r="M27" s="48">
        <f t="shared" si="4"/>
        <v>1603170.789999999</v>
      </c>
      <c r="N27" s="48">
        <f t="shared" si="4"/>
        <v>1600000</v>
      </c>
      <c r="O27" s="48">
        <f t="shared" si="4"/>
        <v>1700000</v>
      </c>
      <c r="P27" s="67">
        <f t="shared" si="4"/>
        <v>1800000</v>
      </c>
      <c r="Q27" s="67">
        <f t="shared" si="4"/>
        <v>2000000</v>
      </c>
      <c r="R27" s="67">
        <f t="shared" si="4"/>
        <v>2200000</v>
      </c>
      <c r="S27" s="67">
        <f t="shared" si="4"/>
        <v>2380000</v>
      </c>
    </row>
    <row r="28" spans="1:19" s="15" customFormat="1" ht="49.5" customHeight="1">
      <c r="A28" s="76" t="s">
        <v>61</v>
      </c>
      <c r="B28" s="77"/>
      <c r="C28" s="40">
        <f>IF(C18=0," ",C7/C18*100)</f>
        <v>105.77673954151807</v>
      </c>
      <c r="D28" s="40">
        <f>IF(D18=0," ",D7/D18*100)</f>
        <v>105.66981681368435</v>
      </c>
      <c r="E28" s="40">
        <f aca="true" t="shared" si="5" ref="E28:S28">IF(E18=0," ",E7/E18*100)</f>
        <v>102.47838266629121</v>
      </c>
      <c r="F28" s="40">
        <f t="shared" si="5"/>
        <v>101.26427638895544</v>
      </c>
      <c r="G28" s="41">
        <f t="shared" si="5"/>
        <v>105.06061823423937</v>
      </c>
      <c r="H28" s="40">
        <f t="shared" si="5"/>
        <v>104.42930886330014</v>
      </c>
      <c r="I28" s="40">
        <f t="shared" si="5"/>
        <v>104.62424909339832</v>
      </c>
      <c r="J28" s="40">
        <f t="shared" si="5"/>
        <v>104.48421368137923</v>
      </c>
      <c r="K28" s="40">
        <f t="shared" si="5"/>
        <v>104.63351289541016</v>
      </c>
      <c r="L28" s="48">
        <f t="shared" si="5"/>
        <v>104.4788620107403</v>
      </c>
      <c r="M28" s="49">
        <f t="shared" si="5"/>
        <v>104.4893090515284</v>
      </c>
      <c r="N28" s="49">
        <f t="shared" si="5"/>
        <v>104.33948166464577</v>
      </c>
      <c r="O28" s="49">
        <f t="shared" si="5"/>
        <v>104.48254490422318</v>
      </c>
      <c r="P28" s="16">
        <f t="shared" si="5"/>
        <v>104.61846288010528</v>
      </c>
      <c r="Q28" s="16">
        <f t="shared" si="5"/>
        <v>105.00544943279748</v>
      </c>
      <c r="R28" s="16">
        <f t="shared" si="5"/>
        <v>105.37486875547748</v>
      </c>
      <c r="S28" s="16">
        <f t="shared" si="5"/>
        <v>105.67805319119114</v>
      </c>
    </row>
    <row r="29" spans="1:19" s="15" customFormat="1" ht="78" customHeight="1">
      <c r="A29" s="76" t="s">
        <v>62</v>
      </c>
      <c r="B29" s="77"/>
      <c r="C29" s="48">
        <f>IF(C6=0," ",(C24+C20+C25+C21+C19))</f>
        <v>819713</v>
      </c>
      <c r="D29" s="48">
        <f>IF(D6=0," ",(D24+D20+D25+D21+D19))</f>
        <v>2093021</v>
      </c>
      <c r="E29" s="48">
        <f aca="true" t="shared" si="6" ref="E29:S29">IF(E6=0," ",(E24+E20+E25+E21+E19))</f>
        <v>504377.7</v>
      </c>
      <c r="F29" s="48">
        <f t="shared" si="6"/>
        <v>595000</v>
      </c>
      <c r="G29" s="62">
        <f t="shared" si="6"/>
        <v>750000</v>
      </c>
      <c r="H29" s="48">
        <f t="shared" si="6"/>
        <v>740000</v>
      </c>
      <c r="I29" s="48">
        <f t="shared" si="6"/>
        <v>730000</v>
      </c>
      <c r="J29" s="48">
        <f t="shared" si="6"/>
        <v>730000</v>
      </c>
      <c r="K29" s="48">
        <f t="shared" si="6"/>
        <v>810000</v>
      </c>
      <c r="L29" s="48">
        <f t="shared" si="6"/>
        <v>840000</v>
      </c>
      <c r="M29" s="68">
        <f t="shared" si="6"/>
        <v>873170.79</v>
      </c>
      <c r="N29" s="68">
        <f t="shared" si="6"/>
        <v>850000</v>
      </c>
      <c r="O29" s="68">
        <f t="shared" si="6"/>
        <v>840000</v>
      </c>
      <c r="P29" s="69">
        <f t="shared" si="6"/>
        <v>880000</v>
      </c>
      <c r="Q29" s="69">
        <f t="shared" si="6"/>
        <v>860000</v>
      </c>
      <c r="R29" s="69">
        <f t="shared" si="6"/>
        <v>850000</v>
      </c>
      <c r="S29" s="69">
        <f t="shared" si="6"/>
        <v>838000</v>
      </c>
    </row>
    <row r="30" spans="1:19" s="29" customFormat="1" ht="33.75">
      <c r="A30" s="30" t="s">
        <v>63</v>
      </c>
      <c r="B30" s="31" t="s">
        <v>64</v>
      </c>
      <c r="C30" s="63">
        <f>IF(C6=0," ",(C31+C32))</f>
        <v>0</v>
      </c>
      <c r="D30" s="63">
        <f>IF(D6=0," ",(D31+D32))</f>
        <v>0</v>
      </c>
      <c r="E30" s="63">
        <f>IF(E6=0," ",(E31+E32))</f>
        <v>0</v>
      </c>
      <c r="F30" s="63">
        <f>IF(F6=0," ",(F31+F32))</f>
        <v>0</v>
      </c>
      <c r="G30" s="64">
        <f aca="true" t="shared" si="7" ref="G30:S30">IF(G6=0," ",(G31+G32))</f>
        <v>237750</v>
      </c>
      <c r="H30" s="63">
        <f t="shared" si="7"/>
        <v>237750</v>
      </c>
      <c r="I30" s="63">
        <f t="shared" si="7"/>
        <v>237700</v>
      </c>
      <c r="J30" s="63">
        <f t="shared" si="7"/>
        <v>237700</v>
      </c>
      <c r="K30" s="63">
        <f t="shared" si="7"/>
        <v>237600</v>
      </c>
      <c r="L30" s="63">
        <f t="shared" si="7"/>
        <v>237600</v>
      </c>
      <c r="M30" s="63">
        <f t="shared" si="7"/>
        <v>237500</v>
      </c>
      <c r="N30" s="63">
        <f t="shared" si="7"/>
        <v>237500</v>
      </c>
      <c r="O30" s="63">
        <f t="shared" si="7"/>
        <v>237400</v>
      </c>
      <c r="P30" s="70">
        <f t="shared" si="7"/>
        <v>237400</v>
      </c>
      <c r="Q30" s="70">
        <f t="shared" si="7"/>
        <v>257300</v>
      </c>
      <c r="R30" s="70">
        <f t="shared" si="7"/>
        <v>257300</v>
      </c>
      <c r="S30" s="70">
        <f t="shared" si="7"/>
        <v>307200</v>
      </c>
    </row>
    <row r="31" spans="1:19" s="15" customFormat="1" ht="24.75" customHeight="1">
      <c r="A31" s="14" t="s">
        <v>65</v>
      </c>
      <c r="B31" s="25" t="s">
        <v>66</v>
      </c>
      <c r="C31" s="50"/>
      <c r="D31" s="50"/>
      <c r="E31" s="50"/>
      <c r="F31" s="50"/>
      <c r="G31" s="51">
        <v>230000</v>
      </c>
      <c r="H31" s="52">
        <v>230000</v>
      </c>
      <c r="I31" s="50">
        <v>230000</v>
      </c>
      <c r="J31" s="50">
        <v>230000</v>
      </c>
      <c r="K31" s="50">
        <v>230000</v>
      </c>
      <c r="L31" s="50">
        <v>230000</v>
      </c>
      <c r="M31" s="50">
        <v>230000</v>
      </c>
      <c r="N31" s="50">
        <v>230000</v>
      </c>
      <c r="O31" s="50">
        <v>230000</v>
      </c>
      <c r="P31" s="50">
        <v>230000</v>
      </c>
      <c r="Q31" s="50">
        <v>250000</v>
      </c>
      <c r="R31" s="50">
        <v>250000</v>
      </c>
      <c r="S31" s="50">
        <v>300000</v>
      </c>
    </row>
    <row r="32" spans="1:19" s="15" customFormat="1" ht="24.75" customHeight="1">
      <c r="A32" s="14" t="s">
        <v>67</v>
      </c>
      <c r="B32" s="25" t="s">
        <v>68</v>
      </c>
      <c r="C32" s="50"/>
      <c r="D32" s="50"/>
      <c r="E32" s="50"/>
      <c r="F32" s="50"/>
      <c r="G32" s="51">
        <v>7750</v>
      </c>
      <c r="H32" s="52">
        <v>7750</v>
      </c>
      <c r="I32" s="50">
        <v>7700</v>
      </c>
      <c r="J32" s="50">
        <v>7700</v>
      </c>
      <c r="K32" s="50">
        <v>7600</v>
      </c>
      <c r="L32" s="50">
        <v>7600</v>
      </c>
      <c r="M32" s="50">
        <v>7500</v>
      </c>
      <c r="N32" s="50">
        <v>7500</v>
      </c>
      <c r="O32" s="50">
        <v>7400</v>
      </c>
      <c r="P32" s="50">
        <v>7400</v>
      </c>
      <c r="Q32" s="50">
        <v>7300</v>
      </c>
      <c r="R32" s="50">
        <v>7300</v>
      </c>
      <c r="S32" s="50">
        <v>7200</v>
      </c>
    </row>
    <row r="33" spans="1:19" s="15" customFormat="1" ht="34.5" customHeight="1">
      <c r="A33" s="97" t="s">
        <v>82</v>
      </c>
      <c r="B33" s="98"/>
      <c r="C33" s="50"/>
      <c r="D33" s="50">
        <v>1125510</v>
      </c>
      <c r="E33" s="50"/>
      <c r="F33" s="52"/>
      <c r="G33" s="53"/>
      <c r="H33" s="52"/>
      <c r="I33" s="52"/>
      <c r="J33" s="52"/>
      <c r="K33" s="52"/>
      <c r="L33" s="52"/>
      <c r="M33" s="54"/>
      <c r="N33" s="54"/>
      <c r="O33" s="54"/>
      <c r="P33" s="54"/>
      <c r="Q33" s="54"/>
      <c r="R33" s="54"/>
      <c r="S33" s="54"/>
    </row>
    <row r="34" spans="1:19" s="15" customFormat="1" ht="34.5" customHeight="1">
      <c r="A34" s="74" t="s">
        <v>69</v>
      </c>
      <c r="B34" s="75"/>
      <c r="C34" s="50">
        <v>4858000</v>
      </c>
      <c r="D34" s="50">
        <v>5233171</v>
      </c>
      <c r="E34" s="50">
        <v>5911170.79</v>
      </c>
      <c r="F34" s="52">
        <v>9011170.79</v>
      </c>
      <c r="G34" s="51">
        <v>8461170.79</v>
      </c>
      <c r="H34" s="52">
        <v>7911170.79</v>
      </c>
      <c r="I34" s="52">
        <v>7361170.79</v>
      </c>
      <c r="J34" s="50">
        <v>6811170.79</v>
      </c>
      <c r="K34" s="50">
        <v>6161170.79</v>
      </c>
      <c r="L34" s="52">
        <v>5461170.79</v>
      </c>
      <c r="M34" s="66">
        <v>4708000</v>
      </c>
      <c r="N34" s="66">
        <v>3958000</v>
      </c>
      <c r="O34" s="65">
        <v>3208000</v>
      </c>
      <c r="P34" s="66">
        <v>2408000</v>
      </c>
      <c r="Q34" s="66">
        <v>1608000</v>
      </c>
      <c r="R34" s="65">
        <v>808000</v>
      </c>
      <c r="S34" s="66">
        <v>0</v>
      </c>
    </row>
    <row r="35" spans="1:19" s="15" customFormat="1" ht="33" customHeight="1">
      <c r="A35" s="20" t="s">
        <v>70</v>
      </c>
      <c r="B35" s="26" t="s">
        <v>71</v>
      </c>
      <c r="C35" s="50"/>
      <c r="D35" s="50"/>
      <c r="E35" s="50"/>
      <c r="F35" s="52"/>
      <c r="G35" s="53"/>
      <c r="H35" s="52"/>
      <c r="I35" s="52"/>
      <c r="J35" s="52"/>
      <c r="K35" s="52"/>
      <c r="L35" s="52"/>
      <c r="M35" s="54"/>
      <c r="N35" s="54"/>
      <c r="O35" s="54"/>
      <c r="P35" s="54"/>
      <c r="Q35" s="54"/>
      <c r="R35" s="54"/>
      <c r="S35" s="54"/>
    </row>
    <row r="36" spans="1:19" s="15" customFormat="1" ht="33" customHeight="1">
      <c r="A36" s="74" t="s">
        <v>72</v>
      </c>
      <c r="B36" s="75"/>
      <c r="C36" s="52"/>
      <c r="D36" s="52"/>
      <c r="E36" s="52"/>
      <c r="F36" s="52"/>
      <c r="G36" s="53"/>
      <c r="H36" s="52"/>
      <c r="I36" s="52"/>
      <c r="J36" s="52"/>
      <c r="K36" s="52"/>
      <c r="L36" s="52"/>
      <c r="M36" s="54"/>
      <c r="N36" s="54"/>
      <c r="O36" s="54"/>
      <c r="P36" s="54"/>
      <c r="Q36" s="54"/>
      <c r="R36" s="54"/>
      <c r="S36" s="54"/>
    </row>
    <row r="37" spans="1:19" s="29" customFormat="1" ht="33.75" customHeight="1">
      <c r="A37" s="72" t="s">
        <v>73</v>
      </c>
      <c r="B37" s="73"/>
      <c r="C37" s="55">
        <f aca="true" t="shared" si="8" ref="C37:S37">IF(C6=0," ",(C24+C20+C25+C21+C19+C36-C33)/C6)</f>
        <v>0.03363715277688726</v>
      </c>
      <c r="D37" s="55">
        <f t="shared" si="8"/>
        <v>0.037789340511833316</v>
      </c>
      <c r="E37" s="55">
        <f t="shared" si="8"/>
        <v>0.017208135086030814</v>
      </c>
      <c r="F37" s="55">
        <f t="shared" si="8"/>
        <v>0.019087936135669253</v>
      </c>
      <c r="G37" s="56">
        <f t="shared" si="8"/>
        <v>0.02474412104428109</v>
      </c>
      <c r="H37" s="55">
        <f t="shared" si="8"/>
        <v>0.023599002183162826</v>
      </c>
      <c r="I37" s="55">
        <f t="shared" si="8"/>
        <v>0.022406252928351463</v>
      </c>
      <c r="J37" s="55">
        <f t="shared" si="8"/>
        <v>0.02160680132380432</v>
      </c>
      <c r="K37" s="55">
        <f t="shared" si="8"/>
        <v>0.023141573777294238</v>
      </c>
      <c r="L37" s="55">
        <f t="shared" si="8"/>
        <v>0.023232012717867533</v>
      </c>
      <c r="M37" s="55">
        <f t="shared" si="8"/>
        <v>0.023400603295881024</v>
      </c>
      <c r="N37" s="55">
        <f t="shared" si="8"/>
        <v>0.022094700851137267</v>
      </c>
      <c r="O37" s="55">
        <f t="shared" si="8"/>
        <v>0.021198799693677346</v>
      </c>
      <c r="P37" s="32">
        <f t="shared" si="8"/>
        <v>0.021582377753120455</v>
      </c>
      <c r="Q37" s="32">
        <f t="shared" si="8"/>
        <v>0.020497443396786743</v>
      </c>
      <c r="R37" s="32">
        <f t="shared" si="8"/>
        <v>0.01970729702318728</v>
      </c>
      <c r="S37" s="32">
        <f t="shared" si="8"/>
        <v>0.018918282838487416</v>
      </c>
    </row>
    <row r="38" spans="1:19" s="29" customFormat="1" ht="29.25" customHeight="1">
      <c r="A38" s="72" t="s">
        <v>74</v>
      </c>
      <c r="B38" s="73"/>
      <c r="C38" s="61" t="s">
        <v>80</v>
      </c>
      <c r="D38" s="55" t="s">
        <v>80</v>
      </c>
      <c r="E38" s="55" t="s">
        <v>80</v>
      </c>
      <c r="F38" s="55">
        <f aca="true" t="shared" si="9" ref="F38:S38">IF(F6=0," ",(((E7+E9-E18)/E6)+((D7+D9-D18)/D6)+((C7+C9-C18)/C6))/3)</f>
        <v>0.044861053042516065</v>
      </c>
      <c r="G38" s="56">
        <f t="shared" si="9"/>
        <v>0.031178782431993585</v>
      </c>
      <c r="H38" s="55">
        <f t="shared" si="9"/>
        <v>0.028267850739474094</v>
      </c>
      <c r="I38" s="55">
        <f t="shared" si="9"/>
        <v>0.0343466206131371</v>
      </c>
      <c r="J38" s="55">
        <f t="shared" si="9"/>
        <v>0.04492720479634638</v>
      </c>
      <c r="K38" s="55">
        <f t="shared" si="9"/>
        <v>0.04317689260800083</v>
      </c>
      <c r="L38" s="55">
        <f t="shared" si="9"/>
        <v>0.043799837814671484</v>
      </c>
      <c r="M38" s="55">
        <f t="shared" si="9"/>
        <v>0.04335649080887305</v>
      </c>
      <c r="N38" s="55">
        <f t="shared" si="9"/>
        <v>0.043372048027240956</v>
      </c>
      <c r="O38" s="55">
        <f t="shared" si="9"/>
        <v>0.04247430358351728</v>
      </c>
      <c r="P38" s="32">
        <f t="shared" si="9"/>
        <v>0.04248554952262712</v>
      </c>
      <c r="Q38" s="32">
        <f t="shared" si="9"/>
        <v>0.042879376840594806</v>
      </c>
      <c r="R38" s="32">
        <f t="shared" si="9"/>
        <v>0.044905526135338346</v>
      </c>
      <c r="S38" s="32">
        <f t="shared" si="9"/>
        <v>0.047607122466564455</v>
      </c>
    </row>
    <row r="39" spans="1:19" s="29" customFormat="1" ht="30" customHeight="1">
      <c r="A39" s="34" t="s">
        <v>75</v>
      </c>
      <c r="B39" s="33"/>
      <c r="C39" s="61" t="s">
        <v>80</v>
      </c>
      <c r="D39" s="55" t="s">
        <v>80</v>
      </c>
      <c r="E39" s="55" t="s">
        <v>80</v>
      </c>
      <c r="F39" s="55" t="str">
        <f aca="true" t="shared" si="10" ref="F39:S39">IF(F6=0," ",(IF(F37&lt;=F38,"TAK","NIE")))</f>
        <v>TAK</v>
      </c>
      <c r="G39" s="56" t="str">
        <f t="shared" si="10"/>
        <v>TAK</v>
      </c>
      <c r="H39" s="55" t="str">
        <f t="shared" si="10"/>
        <v>TAK</v>
      </c>
      <c r="I39" s="55" t="str">
        <f t="shared" si="10"/>
        <v>TAK</v>
      </c>
      <c r="J39" s="55" t="str">
        <f t="shared" si="10"/>
        <v>TAK</v>
      </c>
      <c r="K39" s="55" t="str">
        <f t="shared" si="10"/>
        <v>TAK</v>
      </c>
      <c r="L39" s="55" t="str">
        <f t="shared" si="10"/>
        <v>TAK</v>
      </c>
      <c r="M39" s="55" t="str">
        <f t="shared" si="10"/>
        <v>TAK</v>
      </c>
      <c r="N39" s="55" t="str">
        <f t="shared" si="10"/>
        <v>TAK</v>
      </c>
      <c r="O39" s="55" t="str">
        <f t="shared" si="10"/>
        <v>TAK</v>
      </c>
      <c r="P39" s="32" t="str">
        <f t="shared" si="10"/>
        <v>TAK</v>
      </c>
      <c r="Q39" s="32" t="str">
        <f t="shared" si="10"/>
        <v>TAK</v>
      </c>
      <c r="R39" s="32" t="str">
        <f t="shared" si="10"/>
        <v>TAK</v>
      </c>
      <c r="S39" s="32" t="str">
        <f t="shared" si="10"/>
        <v>TAK</v>
      </c>
    </row>
    <row r="40" spans="1:19" ht="24.75" customHeight="1">
      <c r="A40" s="5"/>
      <c r="B40" s="5" t="s">
        <v>76</v>
      </c>
      <c r="C40" s="6"/>
      <c r="D40" s="6"/>
      <c r="E40" s="5"/>
      <c r="F40" s="5"/>
      <c r="G40" s="5"/>
      <c r="H40" s="11"/>
      <c r="I40" s="5"/>
      <c r="J40" s="5"/>
      <c r="K40" s="5"/>
      <c r="L40" s="5"/>
      <c r="M40" s="7"/>
      <c r="N40" s="7"/>
      <c r="O40" s="7"/>
      <c r="P40" s="7"/>
      <c r="Q40" s="7"/>
      <c r="R40" s="7"/>
      <c r="S40" s="7"/>
    </row>
    <row r="41" spans="1:19" ht="24.75" customHeight="1">
      <c r="A41" s="5"/>
      <c r="B41" s="95" t="s">
        <v>86</v>
      </c>
      <c r="C41" s="95"/>
      <c r="D41" s="95"/>
      <c r="E41" s="95"/>
      <c r="F41" s="95"/>
      <c r="G41" s="95"/>
      <c r="H41" s="95"/>
      <c r="I41" s="36"/>
      <c r="J41" s="36"/>
      <c r="K41" s="36"/>
      <c r="L41" s="36"/>
      <c r="M41" s="8"/>
      <c r="N41" s="8"/>
      <c r="O41" s="8"/>
      <c r="P41" s="8"/>
      <c r="Q41" s="8"/>
      <c r="R41" s="8"/>
      <c r="S41" s="8"/>
    </row>
    <row r="42" spans="2:19" ht="29.25" customHeight="1">
      <c r="B42" s="5"/>
      <c r="C42" s="5"/>
      <c r="D42" s="5"/>
      <c r="E42" s="5"/>
      <c r="F42" s="5"/>
      <c r="G42" s="5"/>
      <c r="H42" s="11"/>
      <c r="I42" s="5"/>
      <c r="J42" s="5"/>
      <c r="K42" s="5"/>
      <c r="L42" s="5"/>
      <c r="M42" s="5"/>
      <c r="N42" s="5"/>
      <c r="O42" s="8"/>
      <c r="P42" s="8"/>
      <c r="Q42" s="8"/>
      <c r="R42" s="8"/>
      <c r="S42" s="8"/>
    </row>
    <row r="43" spans="2:19" ht="25.5" customHeight="1">
      <c r="B43" s="71" t="s">
        <v>77</v>
      </c>
      <c r="C43" s="5"/>
      <c r="D43" s="5"/>
      <c r="E43" s="5"/>
      <c r="G43" s="93" t="s">
        <v>78</v>
      </c>
      <c r="H43" s="93"/>
      <c r="I43" s="93"/>
      <c r="J43" s="92" t="s">
        <v>77</v>
      </c>
      <c r="K43" s="92"/>
      <c r="L43" s="59"/>
      <c r="M43" s="5"/>
      <c r="N43" s="9"/>
      <c r="O43" s="8"/>
      <c r="P43" s="8"/>
      <c r="Q43" s="8"/>
      <c r="R43" s="96" t="s">
        <v>78</v>
      </c>
      <c r="S43" s="96"/>
    </row>
    <row r="44" spans="2:19" ht="17.25" customHeight="1">
      <c r="B44" s="5"/>
      <c r="C44" s="5"/>
      <c r="D44" s="5"/>
      <c r="E44" s="5"/>
      <c r="F44" s="5"/>
      <c r="G44" s="5"/>
      <c r="H44" s="11"/>
      <c r="I44" s="5"/>
      <c r="K44" s="9"/>
      <c r="L44" s="5"/>
      <c r="M44" s="5"/>
      <c r="N44" s="5"/>
      <c r="O44" s="5"/>
      <c r="P44" s="5"/>
      <c r="Q44" s="5"/>
      <c r="R44" s="5"/>
      <c r="S44" s="5"/>
    </row>
    <row r="45" spans="2:19" ht="15">
      <c r="B45" s="7" t="s">
        <v>79</v>
      </c>
      <c r="C45" s="5"/>
      <c r="D45" s="5"/>
      <c r="E45" s="5"/>
      <c r="F45" s="5"/>
      <c r="G45" s="5"/>
      <c r="H45" s="11"/>
      <c r="I45" s="5"/>
      <c r="J45" s="58" t="s">
        <v>79</v>
      </c>
      <c r="K45" s="7"/>
      <c r="L45" s="7"/>
      <c r="M45" s="5"/>
      <c r="N45" s="5"/>
      <c r="O45" s="5"/>
      <c r="P45" s="5"/>
      <c r="Q45" s="5"/>
      <c r="R45" s="5"/>
      <c r="S45" s="5"/>
    </row>
    <row r="46" spans="2:19" ht="15">
      <c r="B46" s="5"/>
      <c r="C46" s="5"/>
      <c r="D46" s="5"/>
      <c r="E46" s="5"/>
      <c r="F46" s="5"/>
      <c r="G46" s="5"/>
      <c r="H46" s="11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2:19" ht="15">
      <c r="B47" s="5"/>
      <c r="C47" s="5"/>
      <c r="D47" s="5"/>
      <c r="E47" s="5"/>
      <c r="F47" s="5"/>
      <c r="G47" s="5"/>
      <c r="H47" s="11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2:19" ht="15">
      <c r="B48" s="5"/>
      <c r="C48" s="5"/>
      <c r="D48" s="5"/>
      <c r="E48" s="5"/>
      <c r="F48" s="5"/>
      <c r="G48" s="5"/>
      <c r="H48" s="11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2:19" ht="15">
      <c r="B49" s="5"/>
      <c r="C49" s="5"/>
      <c r="D49" s="5"/>
      <c r="E49" s="5"/>
      <c r="F49" s="5"/>
      <c r="G49" s="5"/>
      <c r="H49" s="11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2:19" ht="15">
      <c r="B50" s="5"/>
      <c r="C50" s="5"/>
      <c r="D50" s="5"/>
      <c r="E50" s="5"/>
      <c r="F50" s="5"/>
      <c r="G50" s="5"/>
      <c r="H50" s="11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2:19" ht="15">
      <c r="B51" s="5"/>
      <c r="C51" s="5"/>
      <c r="D51" s="5"/>
      <c r="E51" s="5"/>
      <c r="F51" s="5"/>
      <c r="G51" s="5"/>
      <c r="H51" s="11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2:19" ht="15">
      <c r="B52" s="5"/>
      <c r="C52" s="5"/>
      <c r="D52" s="5"/>
      <c r="E52" s="5"/>
      <c r="F52" s="5"/>
      <c r="G52" s="5"/>
      <c r="H52" s="11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</sheetData>
  <sheetProtection/>
  <mergeCells count="20">
    <mergeCell ref="G4:I4"/>
    <mergeCell ref="J4:S4"/>
    <mergeCell ref="J43:K43"/>
    <mergeCell ref="G43:I43"/>
    <mergeCell ref="A2:F2"/>
    <mergeCell ref="B41:H41"/>
    <mergeCell ref="R43:S43"/>
    <mergeCell ref="A10:B10"/>
    <mergeCell ref="A33:B33"/>
    <mergeCell ref="A38:B38"/>
    <mergeCell ref="A37:B37"/>
    <mergeCell ref="A36:B36"/>
    <mergeCell ref="A34:B34"/>
    <mergeCell ref="A29:B29"/>
    <mergeCell ref="A4:B5"/>
    <mergeCell ref="C4:E4"/>
    <mergeCell ref="A17:B17"/>
    <mergeCell ref="A23:B23"/>
    <mergeCell ref="A27:B27"/>
    <mergeCell ref="A28:B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ignoredErrors>
    <ignoredError sqref="F38:F3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Niedzielak</dc:creator>
  <cp:keywords/>
  <dc:description/>
  <cp:lastModifiedBy>USER</cp:lastModifiedBy>
  <cp:lastPrinted>2017-09-18T07:47:05Z</cp:lastPrinted>
  <dcterms:created xsi:type="dcterms:W3CDTF">2012-02-15T07:48:45Z</dcterms:created>
  <dcterms:modified xsi:type="dcterms:W3CDTF">2017-09-22T07:13:09Z</dcterms:modified>
  <cp:category/>
  <cp:version/>
  <cp:contentType/>
  <cp:contentStatus/>
</cp:coreProperties>
</file>